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fileSharing readOnlyRecommended="1"/>
  <workbookPr codeName="ThisWorkbook" defaultThemeVersion="166925"/>
  <mc:AlternateContent xmlns:mc="http://schemas.openxmlformats.org/markup-compatibility/2006">
    <mc:Choice Requires="x15">
      <x15ac:absPath xmlns:x15ac="http://schemas.microsoft.com/office/spreadsheetml/2010/11/ac" url="U:\DPS\DSA\06.DSA_PS0200\PS0230\PAD410\FIPHFP\Campagnes\Campagne 2026\"/>
    </mc:Choice>
  </mc:AlternateContent>
  <xr:revisionPtr revIDLastSave="0" documentId="8_{1BC5D2DE-211B-4258-9652-721CAD2A3A0E}" xr6:coauthVersionLast="47" xr6:coauthVersionMax="47" xr10:uidLastSave="{00000000-0000-0000-0000-000000000000}"/>
  <bookViews>
    <workbookView xWindow="28680" yWindow="2610" windowWidth="29040" windowHeight="16440" tabRatio="889" activeTab="2" xr2:uid="{00000000-000D-0000-FFFF-FFFF00000000}"/>
  </bookViews>
  <sheets>
    <sheet name="Nouveau moteur" sheetId="10" r:id="rId1"/>
    <sheet name="Mayotte" sheetId="14" r:id="rId2"/>
    <sheet name="Table E312_Constantes" sheetId="5" r:id="rId3"/>
    <sheet name="E313_Cot_Tranche_Effectif" sheetId="6" r:id="rId4"/>
    <sheet name="E332_coef_plafonnement_dépense" sheetId="11" r:id="rId5"/>
    <sheet name="E333_INFO_BULLES" sheetId="12" r:id="rId6"/>
  </sheets>
  <definedNames>
    <definedName name="DECLARATION_ANNE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5" l="1"/>
  <c r="B23" i="14"/>
  <c r="B11" i="14"/>
  <c r="B13" i="14" s="1"/>
  <c r="B11" i="10"/>
  <c r="B14" i="14"/>
  <c r="B10" i="14"/>
  <c r="B6" i="14"/>
  <c r="B15" i="14" l="1"/>
  <c r="B24" i="14" s="1"/>
  <c r="B18" i="14" l="1"/>
  <c r="B26" i="14" s="1"/>
  <c r="B28" i="14" s="1"/>
  <c r="B30" i="14" s="1"/>
  <c r="B6" i="10" l="1"/>
  <c r="B23" i="10"/>
  <c r="B14" i="10" l="1"/>
  <c r="B10" i="10" l="1"/>
  <c r="B13" i="10" l="1"/>
  <c r="B15" i="10" l="1"/>
  <c r="B24" i="10" s="1"/>
  <c r="B18" i="10" l="1"/>
  <c r="B26" i="10" s="1"/>
  <c r="B28" i="10" l="1"/>
  <c r="B30" i="10" s="1"/>
</calcChain>
</file>

<file path=xl/sharedStrings.xml><?xml version="1.0" encoding="utf-8"?>
<sst xmlns="http://schemas.openxmlformats.org/spreadsheetml/2006/main" count="160" uniqueCount="85">
  <si>
    <t xml:space="preserve">Valeur </t>
  </si>
  <si>
    <t>Effectif min</t>
  </si>
  <si>
    <t>Effectif max</t>
  </si>
  <si>
    <t>Année</t>
  </si>
  <si>
    <t>Taux</t>
  </si>
  <si>
    <t>Libellé</t>
  </si>
  <si>
    <t>NBETPLIMITE</t>
  </si>
  <si>
    <t>SMICHORAIRE</t>
  </si>
  <si>
    <t>TAUXMINIAMENAGEMENT</t>
  </si>
  <si>
    <t>TAUXOBLIGATION</t>
  </si>
  <si>
    <t>TRAITEMENTINDICIAREBRUT</t>
  </si>
  <si>
    <t>Article D5212-26 du code du travail</t>
  </si>
  <si>
    <t>Article L323-8-6-1 IV 4ème alinéa  du code du travail</t>
  </si>
  <si>
    <t>Cette table concerne la valeur du coefficient multiplicateur de la valeur de l'unité manquante en fonction de l'effectif.</t>
  </si>
  <si>
    <t>Commentaires</t>
  </si>
  <si>
    <t>Valeur identique depuis la mise en place de FH1</t>
  </si>
  <si>
    <t>Année en cours</t>
  </si>
  <si>
    <t>année en cours</t>
  </si>
  <si>
    <t>Table montant unitaire (MU) en fonction de l'effectif total rémuréré</t>
  </si>
  <si>
    <t>EFF_ETR</t>
  </si>
  <si>
    <t>Effectif total rémunéré au 1er janvier de l'exercice</t>
  </si>
  <si>
    <t>EFF_ETP</t>
  </si>
  <si>
    <t>Effectif équivalent temps plein au 1er janvier de l'exercice</t>
  </si>
  <si>
    <t>NBLEG_BOE</t>
  </si>
  <si>
    <t>Nombre légal de bénéfiaire de l'obligation d'emploi, arrondi à l'unité inférieur au 1er janvier de l'exercice</t>
  </si>
  <si>
    <t>EFF_BOE</t>
  </si>
  <si>
    <t>Nombre de bénéficiaires de l'obligation d'emploi (BOE) au 1er janvier de l'exercice (stock) (avec certains BOE valorisés à 1,5)</t>
  </si>
  <si>
    <t>BOE 1-A</t>
  </si>
  <si>
    <t>Nombre de bénéficiaires de l'obligation d'emploi (BOE) au 1er janvier de l'exercice (stock)</t>
  </si>
  <si>
    <t>BOE 1-B</t>
  </si>
  <si>
    <t>BOE 1-C</t>
  </si>
  <si>
    <t>TX_EMP</t>
  </si>
  <si>
    <t>taux d'emploi = nombre de BOE rémunérés / Effectif total rémunéré</t>
  </si>
  <si>
    <t>DEPDED_1</t>
  </si>
  <si>
    <t>Contrat de fourniture, de sous-traitance ou de prestations de service avec des entreprises adaptées, des établissement ou services d'aide par le travail ou avec des travailleurs indépendants handicapés.</t>
  </si>
  <si>
    <t>DEPDED_2</t>
  </si>
  <si>
    <t>Dépenses déductibles affectées à des mesures adoptées en vue de faciliter l'accueil, l'insertion ou le maintient dans l'emploi des personnes handicapées</t>
  </si>
  <si>
    <t>Descriptions</t>
  </si>
  <si>
    <t>MU</t>
  </si>
  <si>
    <t>CONTR_DUE</t>
  </si>
  <si>
    <t>Contribution exigible = contribution annuelle - déductions 1&amp;2</t>
  </si>
  <si>
    <t xml:space="preserve">Contribution due = contribution exigible - déductions Art.98 (montant final) </t>
  </si>
  <si>
    <t>Contrat de fourniture, de sous-traitance ou de prestations de service avec des entreprises adaptées, des établissement ou services d'aide par le travail ou avec des travailleurs indépendants handicapés (montant plafonné)</t>
  </si>
  <si>
    <t>Dépenses déductibles affectées à des mesures adoptées en vue de faciliter l'accueil, l'insertion ou le maintient dans l'emploi des personnes handicapées (montant plafonné)</t>
  </si>
  <si>
    <t>Montant de la déduction Art.98 (montant plafonné)</t>
  </si>
  <si>
    <t>Cette table contient la valeur du taux de plafonnement des dépenses de type 1</t>
  </si>
  <si>
    <t>Art, 6-1, du décret n° 2006-501 du 3 mai 2006.</t>
  </si>
  <si>
    <t>DEPDED_2-1</t>
  </si>
  <si>
    <t>DEPDED_2-2</t>
  </si>
  <si>
    <t>DEPDED_2-3</t>
  </si>
  <si>
    <t>DEPDED_2-4</t>
  </si>
  <si>
    <t>CONTR_EXIG</t>
  </si>
  <si>
    <t xml:space="preserve">Total des dépenses  affectées à la réalisation de diagnostics et de travaux afin de rendre les locaux professionnels de l'employeur public accessibles aux bénéficiaires de l'obligation d'emploi </t>
  </si>
  <si>
    <t>Total des dépenses  affectées Au maintien dans l'emploi au sein de la collectivité publique et à la reconversion professionnelle de bénéficiaires de l'obligation d'emploi par la mise en œuvre de moyens humains, techniques ou organisationnels compensatoires à la situation de handicap</t>
  </si>
  <si>
    <t>Total des dépenses  affectées aux prestations d'accompagnement des bénéficiaires de l'obligation d'emploi, aux actions de sensibilisation et de formation des agents publics réalisées par l'employeur public ou d'autres organismes pour le compte de l'employeur public afin de favoriser la prise de poste et le maintien en emploi des bénéficiaires de l'obligation d'emploi</t>
  </si>
  <si>
    <t>Total des dépenses  affectées  aux aménagements des postes de travail réalisés pour maintenir dans leur emploi les agents reconnus inaptes à l'exercice de leurs fonctions dans les conditions réglementaires applicables à chaque fonction publique et qui n'appartiennent pas à l'une des catégories mentionnées à l'article 2</t>
  </si>
  <si>
    <t>DEP ART98</t>
  </si>
  <si>
    <r>
      <rPr>
        <b/>
        <u/>
        <sz val="10"/>
        <color theme="1"/>
        <rFont val="Arial"/>
        <family val="2"/>
      </rPr>
      <t>dont</t>
    </r>
    <r>
      <rPr>
        <sz val="10"/>
        <color theme="1"/>
        <rFont val="Arial"/>
        <family val="2"/>
      </rPr>
      <t xml:space="preserve"> nombre de BOE de plus de 50 ans recrutés dans l'année au 1er janvier de l'exercice</t>
    </r>
  </si>
  <si>
    <r>
      <rPr>
        <b/>
        <u/>
        <sz val="10"/>
        <color theme="1"/>
        <rFont val="Arial"/>
        <family val="2"/>
      </rPr>
      <t>dont</t>
    </r>
    <r>
      <rPr>
        <sz val="10"/>
        <color theme="1"/>
        <rFont val="Arial"/>
        <family val="2"/>
      </rPr>
      <t xml:space="preserve"> nombre d'agents de plus de 50 ans devenus BOE dans l'année N-1 de l'exercice</t>
    </r>
  </si>
  <si>
    <t>DEDUC_2</t>
  </si>
  <si>
    <t>DEDUC_1</t>
  </si>
  <si>
    <t>Montant de la déduction Art.98 (déduction éducation nationale)</t>
  </si>
  <si>
    <t>Effectif et BOE</t>
  </si>
  <si>
    <t>Valeur identique depuis la révision du calcul de la contribution de 2019</t>
  </si>
  <si>
    <t>PLAF_DEDUC_2</t>
  </si>
  <si>
    <t>PLAF_DEDUC_ART98</t>
  </si>
  <si>
    <t>Valeur identique depuis la révision du calcul de la contribution de 2020</t>
  </si>
  <si>
    <t>Taux montant unitaire en fonction de l'effectif total rémunéré (400 ou 500 ou 600)</t>
  </si>
  <si>
    <t>Contribution  annuelle = nombre de bénéficiaire de l'obligation d'emploi manquant (nombre légal de BOE -nombre BOE employés)*[(400 ou 500 ou 750)*SMIC]</t>
  </si>
  <si>
    <t>PLAF_DEDUC_1</t>
  </si>
  <si>
    <t>plafond des dépenses de type 1 (en fonction du taux d'emploi)</t>
  </si>
  <si>
    <t>TX_EMP_PLAF_DEDUC1</t>
  </si>
  <si>
    <t>Contribution annuelle</t>
  </si>
  <si>
    <t>Dépenses déductibles &amp; déductions de type 1 et 2</t>
  </si>
  <si>
    <t>Dépenses déductibles &amp; déductions article 98</t>
  </si>
  <si>
    <t>Montant final</t>
  </si>
  <si>
    <t>TAUXMINORATION_DEPDED_1</t>
  </si>
  <si>
    <t>Valeurs</t>
  </si>
  <si>
    <t>TAUXMAJORATION_50ans</t>
  </si>
  <si>
    <t>DEDUC ART98</t>
  </si>
  <si>
    <t>Valeur à préciser par le métier</t>
  </si>
  <si>
    <t>CONTR_AN</t>
  </si>
  <si>
    <t>Valeur à appliquer pour 2021 vérifié avec Hubert</t>
  </si>
  <si>
    <t xml:space="preserve">Pour la campagne de 2021 sera à 90 % puis à 80% pour la campagne 2022. </t>
  </si>
  <si>
    <t>SMICHORAIRE_MAYOTTE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</si>
</sst>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4" formatCode="_-* #,##0.00\ &quot;€&quot;_-;\-* #,##0.00\ &quot;€&quot;_-;_-* &quot;-&quot;??\ &quot;€&quot;_-;_-@_-"/>
    <numFmt numFmtId="164" formatCode="_-* #,##0.00\ _€_-;\-* #,##0.00\ _€_-;_-* &quot;-&quot;??\ _€_-;_-@_-"/>
    <numFmt numFmtId="165" formatCode="0_ ;\-0\ "/>
    <numFmt numFmtId="166" formatCode="0.0"/>
    <numFmt numFmtId="167" formatCode="_-* #,##0\ _€_-;\-* #,##0\ _€_-;_-* &quot;-&quot;??\ _€_-;_-@_-"/>
  </numFmts>
  <fonts count="20"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b/>
      <sz val="11"/>
      <color theme="1"/>
      <name val="Calibri"/>
      <family val="2"/>
    </font>
    <font>
      <sz val="11"/>
      <color theme="1"/>
      <name val="Calibri"/>
      <family val="2"/>
    </font>
    <font>
      <sz val="11"/>
      <color rgb="FFFF0000"/>
      <name val="Calibri"/>
      <family val="2"/>
    </font>
    <font>
      <sz val="11"/>
      <color theme="1"/>
      <name val="Times New Roman"/>
      <family val="1"/>
    </font>
    <font>
      <sz val="12"/>
      <color theme="1"/>
      <name val="Times New Roman"/>
      <family val="1"/>
    </font>
    <font>
      <b/>
      <sz val="11"/>
      <color theme="1"/>
      <name val="Calibri"/>
      <family val="2"/>
      <scheme val="minor"/>
    </font>
    <font>
      <sz val="10"/>
      <color theme="1"/>
      <name val="Calibri"/>
      <family val="2"/>
    </font>
    <font>
      <b/>
      <sz val="11"/>
      <color theme="4"/>
      <name val="Calibri"/>
      <family val="2"/>
      <scheme val="minor"/>
    </font>
    <font>
      <sz val="14"/>
      <color theme="1"/>
      <name val="Arial"/>
      <family val="2"/>
    </font>
    <font>
      <b/>
      <sz val="10"/>
      <color theme="1"/>
      <name val="Arial"/>
      <family val="2"/>
    </font>
    <font>
      <b/>
      <u/>
      <sz val="10"/>
      <color theme="1"/>
      <name val="Arial"/>
      <family val="2"/>
    </font>
    <font>
      <b/>
      <i/>
      <sz val="12"/>
      <color theme="4"/>
      <name val="Arial"/>
      <family val="2"/>
    </font>
    <font>
      <b/>
      <i/>
      <sz val="12"/>
      <color theme="5"/>
      <name val="Arial"/>
      <family val="2"/>
    </font>
  </fonts>
  <fills count="8">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s>
  <cellStyleXfs count="5">
    <xf numFmtId="0" fontId="0" fillId="0" borderId="0"/>
    <xf numFmtId="0" fontId="6" fillId="0" borderId="0"/>
    <xf numFmtId="164" fontId="6"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cellStyleXfs>
  <cellXfs count="83">
    <xf numFmtId="0" fontId="0" fillId="0" borderId="0" xfId="0"/>
    <xf numFmtId="0" fontId="6" fillId="0" borderId="0" xfId="1"/>
    <xf numFmtId="0" fontId="7" fillId="2" borderId="2" xfId="1" applyFont="1" applyFill="1" applyBorder="1" applyAlignment="1">
      <alignment horizontal="center" vertical="center" wrapText="1"/>
    </xf>
    <xf numFmtId="0" fontId="6" fillId="0" borderId="0" xfId="1" applyAlignment="1">
      <alignment horizontal="center"/>
    </xf>
    <xf numFmtId="0" fontId="10" fillId="0" borderId="2" xfId="1" applyFont="1" applyBorder="1" applyAlignment="1">
      <alignment vertical="center" wrapText="1"/>
    </xf>
    <xf numFmtId="3" fontId="10" fillId="0" borderId="2" xfId="1" applyNumberFormat="1" applyFont="1" applyBorder="1" applyAlignment="1">
      <alignment vertical="center" wrapText="1"/>
    </xf>
    <xf numFmtId="0" fontId="12" fillId="0" borderId="0" xfId="1" applyFont="1"/>
    <xf numFmtId="0" fontId="11" fillId="0" borderId="0" xfId="0" applyFont="1" applyAlignment="1">
      <alignment vertical="center"/>
    </xf>
    <xf numFmtId="0" fontId="7" fillId="2" borderId="4"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8" fillId="0" borderId="3" xfId="1" applyFont="1" applyBorder="1" applyAlignment="1">
      <alignment horizontal="left" vertical="center" wrapText="1"/>
    </xf>
    <xf numFmtId="0" fontId="8" fillId="0" borderId="2" xfId="1" applyFont="1" applyBorder="1" applyAlignment="1">
      <alignment horizontal="left" vertical="center" wrapText="1"/>
    </xf>
    <xf numFmtId="0" fontId="13" fillId="0" borderId="2" xfId="1" applyFont="1" applyFill="1" applyBorder="1" applyAlignment="1">
      <alignment horizontal="center" vertical="center" wrapText="1"/>
    </xf>
    <xf numFmtId="165" fontId="0" fillId="0" borderId="2" xfId="2" applyNumberFormat="1" applyFont="1" applyBorder="1" applyAlignment="1">
      <alignment horizontal="center" wrapText="1"/>
    </xf>
    <xf numFmtId="0" fontId="4" fillId="0" borderId="2" xfId="1" applyFont="1" applyFill="1" applyBorder="1"/>
    <xf numFmtId="0" fontId="14" fillId="0" borderId="0" xfId="1" applyFont="1" applyAlignment="1">
      <alignment horizontal="left"/>
    </xf>
    <xf numFmtId="0" fontId="4" fillId="0" borderId="0" xfId="1" applyFont="1"/>
    <xf numFmtId="9" fontId="10" fillId="0" borderId="6" xfId="1" applyNumberFormat="1" applyFont="1" applyBorder="1" applyAlignment="1">
      <alignment vertical="center" wrapText="1"/>
    </xf>
    <xf numFmtId="9" fontId="10" fillId="0" borderId="7" xfId="1" applyNumberFormat="1" applyFont="1" applyBorder="1" applyAlignment="1">
      <alignment vertical="center" wrapText="1"/>
    </xf>
    <xf numFmtId="0" fontId="15" fillId="4" borderId="1" xfId="0" applyFont="1" applyFill="1" applyBorder="1"/>
    <xf numFmtId="0" fontId="16" fillId="0" borderId="0" xfId="0" applyFont="1"/>
    <xf numFmtId="0" fontId="0" fillId="0" borderId="0" xfId="0" applyAlignment="1">
      <alignment vertical="center"/>
    </xf>
    <xf numFmtId="0" fontId="16" fillId="0" borderId="0" xfId="0" applyFont="1" applyAlignment="1">
      <alignment vertical="center"/>
    </xf>
    <xf numFmtId="0" fontId="0" fillId="6" borderId="0" xfId="0" applyFill="1" applyAlignment="1">
      <alignment vertical="center"/>
    </xf>
    <xf numFmtId="0" fontId="18" fillId="0" borderId="0" xfId="0" applyFont="1" applyFill="1"/>
    <xf numFmtId="165" fontId="0" fillId="0" borderId="2" xfId="2" applyNumberFormat="1" applyFont="1" applyBorder="1" applyAlignment="1">
      <alignment horizontal="center" vertical="center" wrapText="1"/>
    </xf>
    <xf numFmtId="0" fontId="8" fillId="0" borderId="2" xfId="1" applyFont="1" applyFill="1" applyBorder="1" applyAlignment="1">
      <alignment horizontal="left" vertical="center" wrapText="1"/>
    </xf>
    <xf numFmtId="0" fontId="2" fillId="0" borderId="2" xfId="1" applyFont="1" applyBorder="1" applyAlignment="1">
      <alignment horizontal="left" vertical="center"/>
    </xf>
    <xf numFmtId="0" fontId="8" fillId="0" borderId="13" xfId="1" applyFont="1" applyFill="1" applyBorder="1" applyAlignment="1">
      <alignment horizontal="center" vertical="center" wrapText="1"/>
    </xf>
    <xf numFmtId="165" fontId="0" fillId="0" borderId="4" xfId="2" applyNumberFormat="1" applyFont="1" applyBorder="1" applyAlignment="1">
      <alignment horizontal="center" vertical="center" wrapText="1"/>
    </xf>
    <xf numFmtId="0" fontId="2" fillId="0" borderId="2" xfId="1" applyFont="1" applyBorder="1"/>
    <xf numFmtId="0" fontId="0" fillId="0" borderId="0" xfId="0" applyFill="1" applyAlignment="1">
      <alignment vertical="center"/>
    </xf>
    <xf numFmtId="9" fontId="10" fillId="0" borderId="11" xfId="1" applyNumberFormat="1" applyFont="1" applyBorder="1" applyAlignment="1">
      <alignment vertical="center" wrapText="1"/>
    </xf>
    <xf numFmtId="9" fontId="10" fillId="0" borderId="12" xfId="1" applyNumberFormat="1" applyFont="1" applyBorder="1" applyAlignment="1">
      <alignment vertical="center" wrapText="1"/>
    </xf>
    <xf numFmtId="0" fontId="0" fillId="0" borderId="0" xfId="0" applyFont="1" applyFill="1" applyBorder="1" applyAlignment="1">
      <alignment vertical="center" wrapText="1"/>
    </xf>
    <xf numFmtId="0" fontId="0" fillId="0" borderId="0" xfId="0" applyFill="1" applyBorder="1" applyAlignment="1">
      <alignment vertical="center"/>
    </xf>
    <xf numFmtId="0" fontId="0" fillId="7" borderId="1" xfId="0" applyFont="1" applyFill="1" applyBorder="1" applyAlignment="1">
      <alignment vertical="center"/>
    </xf>
    <xf numFmtId="1" fontId="0" fillId="3" borderId="8" xfId="0" applyNumberFormat="1" applyFill="1" applyBorder="1" applyAlignment="1">
      <alignment vertical="center"/>
    </xf>
    <xf numFmtId="0" fontId="0" fillId="0" borderId="14" xfId="0" applyFont="1" applyFill="1" applyBorder="1" applyAlignment="1">
      <alignment vertical="center" wrapText="1"/>
    </xf>
    <xf numFmtId="0" fontId="16" fillId="5" borderId="16" xfId="0" applyFont="1" applyFill="1" applyBorder="1" applyAlignment="1">
      <alignment vertical="center"/>
    </xf>
    <xf numFmtId="0" fontId="16" fillId="5" borderId="17" xfId="0" applyFont="1" applyFill="1" applyBorder="1" applyAlignment="1">
      <alignment vertical="center" wrapText="1"/>
    </xf>
    <xf numFmtId="0" fontId="15" fillId="4" borderId="1" xfId="0" applyFont="1" applyFill="1" applyBorder="1" applyAlignment="1">
      <alignment vertical="center"/>
    </xf>
    <xf numFmtId="9" fontId="0" fillId="7" borderId="5" xfId="3" applyFont="1" applyFill="1" applyBorder="1" applyAlignment="1">
      <alignment vertical="center"/>
    </xf>
    <xf numFmtId="0" fontId="6" fillId="7" borderId="8" xfId="1" applyFill="1" applyBorder="1" applyAlignment="1">
      <alignment vertical="center"/>
    </xf>
    <xf numFmtId="0" fontId="0" fillId="7" borderId="6" xfId="0" applyFont="1" applyFill="1" applyBorder="1" applyAlignment="1">
      <alignment vertical="center"/>
    </xf>
    <xf numFmtId="0" fontId="0" fillId="7" borderId="7" xfId="0" applyFont="1" applyFill="1" applyBorder="1" applyAlignment="1">
      <alignment vertical="center" wrapText="1"/>
    </xf>
    <xf numFmtId="0" fontId="0" fillId="7" borderId="9" xfId="0" applyFont="1" applyFill="1" applyBorder="1" applyAlignment="1">
      <alignment vertical="center" wrapText="1"/>
    </xf>
    <xf numFmtId="0" fontId="3" fillId="7" borderId="1" xfId="0" applyFont="1" applyFill="1" applyBorder="1" applyAlignment="1">
      <alignment vertical="center"/>
    </xf>
    <xf numFmtId="0" fontId="0" fillId="7" borderId="1" xfId="0" applyFill="1" applyBorder="1" applyAlignment="1">
      <alignment vertical="center"/>
    </xf>
    <xf numFmtId="0" fontId="0" fillId="7" borderId="9" xfId="0" applyFont="1" applyFill="1" applyBorder="1" applyAlignment="1">
      <alignment horizontal="left" vertical="center" wrapText="1"/>
    </xf>
    <xf numFmtId="0" fontId="0" fillId="7" borderId="11" xfId="0" applyFont="1" applyFill="1" applyBorder="1" applyAlignment="1">
      <alignment vertical="center"/>
    </xf>
    <xf numFmtId="0" fontId="0" fillId="7" borderId="12" xfId="0" applyFont="1" applyFill="1" applyBorder="1" applyAlignment="1">
      <alignment vertical="center" wrapText="1"/>
    </xf>
    <xf numFmtId="10" fontId="0" fillId="7" borderId="10" xfId="3" applyNumberFormat="1" applyFont="1" applyFill="1" applyBorder="1" applyAlignment="1">
      <alignment vertical="center"/>
    </xf>
    <xf numFmtId="0" fontId="0" fillId="7" borderId="1" xfId="0" applyFont="1" applyFill="1" applyBorder="1" applyAlignment="1">
      <alignment horizontal="left" vertical="center" wrapText="1"/>
    </xf>
    <xf numFmtId="0" fontId="0" fillId="7" borderId="12" xfId="0" applyFont="1" applyFill="1" applyBorder="1" applyAlignment="1">
      <alignment horizontal="left" vertical="center" wrapText="1"/>
    </xf>
    <xf numFmtId="44" fontId="0" fillId="7" borderId="10" xfId="4" applyFont="1" applyFill="1" applyBorder="1" applyAlignment="1">
      <alignment vertical="center"/>
    </xf>
    <xf numFmtId="44" fontId="0" fillId="3" borderId="5" xfId="4" applyFont="1" applyFill="1" applyBorder="1" applyAlignment="1">
      <alignment vertical="center"/>
    </xf>
    <xf numFmtId="44" fontId="0" fillId="7" borderId="8" xfId="4" applyFont="1" applyFill="1" applyBorder="1" applyAlignment="1">
      <alignment vertical="center"/>
    </xf>
    <xf numFmtId="44" fontId="0" fillId="3" borderId="8" xfId="4" applyFont="1" applyFill="1" applyBorder="1" applyAlignment="1">
      <alignment vertical="center"/>
    </xf>
    <xf numFmtId="44" fontId="0" fillId="7" borderId="5" xfId="4" applyFont="1" applyFill="1" applyBorder="1" applyAlignment="1">
      <alignment vertical="center"/>
    </xf>
    <xf numFmtId="44" fontId="16" fillId="5" borderId="15" xfId="4" applyFont="1" applyFill="1" applyBorder="1" applyAlignment="1">
      <alignment vertical="center"/>
    </xf>
    <xf numFmtId="0" fontId="0" fillId="0" borderId="0" xfId="0" applyFill="1"/>
    <xf numFmtId="0" fontId="16" fillId="0" borderId="0" xfId="0" applyFont="1" applyFill="1" applyAlignment="1">
      <alignment vertical="center"/>
    </xf>
    <xf numFmtId="0" fontId="18" fillId="0" borderId="0" xfId="0" applyFont="1" applyFill="1" applyBorder="1"/>
    <xf numFmtId="0" fontId="19" fillId="0" borderId="0" xfId="0" applyFont="1" applyFill="1" applyBorder="1" applyAlignment="1">
      <alignment vertical="center"/>
    </xf>
    <xf numFmtId="0" fontId="0" fillId="0" borderId="0" xfId="0" applyBorder="1"/>
    <xf numFmtId="0" fontId="0" fillId="0" borderId="18" xfId="0" applyFont="1" applyFill="1" applyBorder="1" applyAlignment="1">
      <alignment vertical="center"/>
    </xf>
    <xf numFmtId="0" fontId="0" fillId="7" borderId="6" xfId="0" applyFill="1" applyBorder="1" applyAlignment="1">
      <alignment vertical="center"/>
    </xf>
    <xf numFmtId="1" fontId="0" fillId="7" borderId="8" xfId="0" applyNumberFormat="1" applyFill="1" applyBorder="1" applyAlignment="1" applyProtection="1">
      <alignment vertical="center"/>
    </xf>
    <xf numFmtId="166" fontId="0" fillId="7" borderId="8" xfId="0" applyNumberFormat="1" applyFill="1" applyBorder="1" applyAlignment="1" applyProtection="1">
      <alignment vertical="center"/>
    </xf>
    <xf numFmtId="1" fontId="0" fillId="3" borderId="8" xfId="0" applyNumberFormat="1" applyFill="1" applyBorder="1" applyAlignment="1" applyProtection="1">
      <alignment vertical="center"/>
      <protection locked="0"/>
    </xf>
    <xf numFmtId="9" fontId="10" fillId="0" borderId="2" xfId="1" applyNumberFormat="1" applyFont="1" applyBorder="1" applyAlignment="1">
      <alignment vertical="center" wrapText="1"/>
    </xf>
    <xf numFmtId="8" fontId="6" fillId="0" borderId="0" xfId="1" applyNumberFormat="1"/>
    <xf numFmtId="44" fontId="0" fillId="0" borderId="0" xfId="0" applyNumberFormat="1" applyFont="1" applyFill="1" applyBorder="1" applyAlignment="1">
      <alignment vertical="center"/>
    </xf>
    <xf numFmtId="0" fontId="1" fillId="7" borderId="1" xfId="0" applyFont="1" applyFill="1" applyBorder="1" applyAlignment="1">
      <alignment vertical="center"/>
    </xf>
    <xf numFmtId="0" fontId="1" fillId="7" borderId="6" xfId="0" applyFont="1" applyFill="1" applyBorder="1" applyAlignment="1">
      <alignment vertical="center"/>
    </xf>
    <xf numFmtId="2" fontId="0" fillId="3" borderId="5" xfId="0" applyNumberFormat="1" applyFill="1" applyBorder="1" applyAlignment="1" applyProtection="1">
      <alignment vertical="center"/>
      <protection locked="0"/>
    </xf>
    <xf numFmtId="167" fontId="0" fillId="0" borderId="2" xfId="2" applyNumberFormat="1" applyFont="1" applyBorder="1" applyAlignment="1">
      <alignment vertical="center"/>
    </xf>
    <xf numFmtId="44" fontId="0" fillId="0" borderId="2" xfId="4" applyFont="1" applyBorder="1" applyAlignment="1">
      <alignment vertical="center"/>
    </xf>
    <xf numFmtId="9" fontId="0" fillId="0" borderId="2" xfId="3" applyFont="1" applyBorder="1" applyAlignment="1">
      <alignment vertical="center"/>
    </xf>
    <xf numFmtId="9" fontId="2" fillId="0" borderId="2" xfId="1" applyNumberFormat="1" applyFont="1" applyBorder="1" applyAlignment="1">
      <alignment vertical="center"/>
    </xf>
    <xf numFmtId="9" fontId="6" fillId="0" borderId="2" xfId="1" applyNumberFormat="1" applyBorder="1" applyAlignment="1">
      <alignment vertical="center"/>
    </xf>
  </cellXfs>
  <cellStyles count="5">
    <cellStyle name="Milliers 2" xfId="2" xr:uid="{00000000-0005-0000-0000-000000000000}"/>
    <cellStyle name="Monétaire" xfId="4" builtinId="4"/>
    <cellStyle name="Normal" xfId="0" builtinId="0"/>
    <cellStyle name="Normal 2" xfId="1" xr:uid="{00000000-0005-0000-0000-00000300000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CDEEB-5D1B-45C0-ACE2-13625AD48DD9}">
  <sheetPr codeName="Feuil1"/>
  <dimension ref="A2:K30"/>
  <sheetViews>
    <sheetView showGridLines="0" zoomScale="90" zoomScaleNormal="90" workbookViewId="0">
      <selection activeCell="B15" sqref="B15"/>
    </sheetView>
  </sheetViews>
  <sheetFormatPr baseColWidth="10" defaultRowHeight="12.75" x14ac:dyDescent="0.2"/>
  <cols>
    <col min="1" max="1" width="5.7109375" customWidth="1"/>
    <col min="2" max="2" width="57.42578125" style="22" bestFit="1" customWidth="1"/>
    <col min="3" max="3" width="18.7109375" customWidth="1"/>
    <col min="4" max="4" width="159.5703125" customWidth="1"/>
  </cols>
  <sheetData>
    <row r="2" spans="1:11" ht="18" x14ac:dyDescent="0.25">
      <c r="B2" s="42" t="s">
        <v>77</v>
      </c>
      <c r="C2" s="20" t="s">
        <v>5</v>
      </c>
      <c r="D2" s="20" t="s">
        <v>37</v>
      </c>
      <c r="E2" s="62"/>
      <c r="F2" s="62"/>
      <c r="G2" s="62"/>
      <c r="H2" s="62"/>
      <c r="I2" s="62"/>
      <c r="J2" s="62"/>
      <c r="K2" s="62"/>
    </row>
    <row r="3" spans="1:11" s="25" customFormat="1" ht="26.1" customHeight="1" thickBot="1" x14ac:dyDescent="0.25">
      <c r="A3" s="64"/>
      <c r="B3" s="65" t="s">
        <v>62</v>
      </c>
      <c r="C3" s="64"/>
      <c r="D3" s="64"/>
    </row>
    <row r="4" spans="1:11" s="22" customFormat="1" ht="26.1" customHeight="1" x14ac:dyDescent="0.2">
      <c r="B4" s="77"/>
      <c r="C4" s="45" t="s">
        <v>21</v>
      </c>
      <c r="D4" s="46" t="s">
        <v>22</v>
      </c>
      <c r="E4" s="32"/>
      <c r="F4" s="32"/>
      <c r="G4" s="32"/>
      <c r="H4" s="32"/>
      <c r="I4" s="32"/>
      <c r="J4" s="32"/>
      <c r="K4" s="32"/>
    </row>
    <row r="5" spans="1:11" s="22" customFormat="1" ht="26.1" customHeight="1" x14ac:dyDescent="0.2">
      <c r="B5" s="71"/>
      <c r="C5" s="37" t="s">
        <v>19</v>
      </c>
      <c r="D5" s="47" t="s">
        <v>20</v>
      </c>
      <c r="E5" s="32"/>
      <c r="F5" s="32"/>
      <c r="G5" s="32"/>
      <c r="H5" s="32"/>
      <c r="I5" s="32"/>
      <c r="J5" s="32"/>
      <c r="K5" s="32"/>
    </row>
    <row r="6" spans="1:11" s="24" customFormat="1" ht="26.1" customHeight="1" x14ac:dyDescent="0.2">
      <c r="B6" s="69">
        <f>IF(B4&gt;=20,ROUNDDOWN(B5*'Table E312_Constantes'!D8,0),0)</f>
        <v>0</v>
      </c>
      <c r="C6" s="37" t="s">
        <v>23</v>
      </c>
      <c r="D6" s="47" t="s">
        <v>24</v>
      </c>
      <c r="E6" s="32"/>
      <c r="F6" s="32"/>
      <c r="G6" s="32"/>
      <c r="H6" s="32"/>
      <c r="I6" s="32"/>
      <c r="J6" s="32"/>
      <c r="K6" s="32"/>
    </row>
    <row r="7" spans="1:11" s="22" customFormat="1" ht="26.1" customHeight="1" x14ac:dyDescent="0.2">
      <c r="B7" s="38"/>
      <c r="C7" s="37" t="s">
        <v>27</v>
      </c>
      <c r="D7" s="47" t="s">
        <v>28</v>
      </c>
      <c r="E7" s="32"/>
      <c r="F7" s="32"/>
      <c r="G7" s="32"/>
      <c r="H7" s="32"/>
      <c r="I7" s="32"/>
      <c r="J7" s="32"/>
      <c r="K7" s="32"/>
    </row>
    <row r="8" spans="1:11" s="22" customFormat="1" ht="26.1" customHeight="1" x14ac:dyDescent="0.2">
      <c r="B8" s="38"/>
      <c r="C8" s="48" t="s">
        <v>29</v>
      </c>
      <c r="D8" s="47" t="s">
        <v>57</v>
      </c>
      <c r="E8" s="32"/>
      <c r="F8" s="32"/>
      <c r="G8" s="32"/>
      <c r="H8" s="32"/>
      <c r="I8" s="32"/>
      <c r="J8" s="32"/>
      <c r="K8" s="32"/>
    </row>
    <row r="9" spans="1:11" s="22" customFormat="1" ht="26.1" customHeight="1" x14ac:dyDescent="0.2">
      <c r="B9" s="38">
        <v>0</v>
      </c>
      <c r="C9" s="75" t="s">
        <v>30</v>
      </c>
      <c r="D9" s="47" t="s">
        <v>58</v>
      </c>
      <c r="E9" s="32"/>
      <c r="F9" s="32"/>
      <c r="G9" s="32"/>
      <c r="H9" s="32"/>
      <c r="I9" s="32"/>
      <c r="J9" s="32"/>
      <c r="K9" s="32"/>
    </row>
    <row r="10" spans="1:11" s="24" customFormat="1" ht="26.1" customHeight="1" x14ac:dyDescent="0.2">
      <c r="B10" s="70">
        <f>B7+B8*('Table E312_Constantes'!D10)+B9*('Table E312_Constantes'!D10)</f>
        <v>0</v>
      </c>
      <c r="C10" s="75" t="s">
        <v>25</v>
      </c>
      <c r="D10" s="47" t="s">
        <v>26</v>
      </c>
      <c r="E10" s="32"/>
      <c r="F10" s="32"/>
      <c r="G10" s="32"/>
      <c r="H10" s="32"/>
      <c r="I10" s="32"/>
      <c r="J10" s="32"/>
      <c r="K10" s="32"/>
    </row>
    <row r="11" spans="1:11" s="24" customFormat="1" ht="26.1" customHeight="1" thickBot="1" x14ac:dyDescent="0.25">
      <c r="B11" s="53" t="str">
        <f>IF(B5&gt;0,B7/B5,"")</f>
        <v/>
      </c>
      <c r="C11" s="51" t="s">
        <v>31</v>
      </c>
      <c r="D11" s="52" t="s">
        <v>32</v>
      </c>
      <c r="E11" s="32"/>
      <c r="F11" s="32"/>
      <c r="G11" s="32"/>
      <c r="H11" s="32"/>
      <c r="I11" s="32"/>
      <c r="J11" s="32"/>
      <c r="K11" s="32"/>
    </row>
    <row r="12" spans="1:11" ht="26.1" customHeight="1" thickBot="1" x14ac:dyDescent="0.25">
      <c r="A12" s="66"/>
      <c r="B12" s="65" t="s">
        <v>72</v>
      </c>
      <c r="C12" s="22"/>
      <c r="E12" s="62"/>
      <c r="F12" s="62"/>
      <c r="G12" s="62"/>
      <c r="H12" s="62"/>
      <c r="I12" s="62"/>
      <c r="J12" s="62"/>
      <c r="K12" s="62"/>
    </row>
    <row r="13" spans="1:11" s="24" customFormat="1" ht="26.1" customHeight="1" x14ac:dyDescent="0.2">
      <c r="B13" s="43">
        <f>IF('Nouveau moteur'!B11&lt;E332_coef_plafonnement_dépense!B5,E332_coef_plafonnement_dépense!C5,IF('Nouveau moteur'!B11&lt;E332_coef_plafonnement_dépense!B6,E332_coef_plafonnement_dépense!C6,1))</f>
        <v>1</v>
      </c>
      <c r="C13" s="68" t="s">
        <v>69</v>
      </c>
      <c r="D13" s="46" t="s">
        <v>70</v>
      </c>
      <c r="E13" s="32"/>
      <c r="F13" s="32"/>
      <c r="G13" s="32"/>
      <c r="H13" s="32"/>
      <c r="I13" s="32"/>
      <c r="J13" s="32"/>
      <c r="K13" s="32"/>
    </row>
    <row r="14" spans="1:11" s="24" customFormat="1" ht="26.1" customHeight="1" x14ac:dyDescent="0.2">
      <c r="B14" s="44">
        <f>IF(AND(E313_Cot_Tranche_Effectif!B8&lt;='Nouveau moteur'!B5,E313_Cot_Tranche_Effectif!C8&gt;='Nouveau moteur'!B5),E313_Cot_Tranche_Effectif!E8,IF(AND(E313_Cot_Tranche_Effectif!B9&lt;='Nouveau moteur'!B5,E313_Cot_Tranche_Effectif!C9&gt;='Nouveau moteur'!B5),E313_Cot_Tranche_Effectif!E9,IF(AND(E313_Cot_Tranche_Effectif!B10&lt;='Nouveau moteur'!B5,E313_Cot_Tranche_Effectif!C10&gt;='Nouveau moteur'!B5),E313_Cot_Tranche_Effectif!E10,E313_Cot_Tranche_Effectif!E10)))</f>
        <v>600</v>
      </c>
      <c r="C14" s="37" t="s">
        <v>38</v>
      </c>
      <c r="D14" s="47" t="s">
        <v>67</v>
      </c>
      <c r="E14" s="32"/>
      <c r="F14" s="32"/>
      <c r="G14" s="32"/>
      <c r="H14" s="32"/>
      <c r="I14" s="32"/>
      <c r="J14" s="32"/>
      <c r="K14" s="32"/>
    </row>
    <row r="15" spans="1:11" s="24" customFormat="1" ht="26.1" customHeight="1" thickBot="1" x14ac:dyDescent="0.25">
      <c r="B15" s="56">
        <f>IF(B6&gt;B10,(B6-B10)*'Nouveau moteur'!B14*'Table E312_Constantes'!D4,0)</f>
        <v>0</v>
      </c>
      <c r="C15" s="51" t="s">
        <v>81</v>
      </c>
      <c r="D15" s="52" t="s">
        <v>68</v>
      </c>
      <c r="E15" s="32"/>
      <c r="F15" s="32"/>
      <c r="G15" s="32"/>
      <c r="H15" s="32"/>
      <c r="I15" s="32"/>
      <c r="J15" s="32"/>
      <c r="K15" s="32"/>
    </row>
    <row r="16" spans="1:11" s="32" customFormat="1" ht="26.1" customHeight="1" thickBot="1" x14ac:dyDescent="0.25">
      <c r="A16" s="36"/>
      <c r="B16" s="65" t="s">
        <v>73</v>
      </c>
      <c r="C16" s="67"/>
      <c r="D16" s="39"/>
    </row>
    <row r="17" spans="1:11" s="22" customFormat="1" ht="26.1" customHeight="1" x14ac:dyDescent="0.2">
      <c r="B17" s="57">
        <v>0</v>
      </c>
      <c r="C17" s="76" t="s">
        <v>33</v>
      </c>
      <c r="D17" s="46" t="s">
        <v>34</v>
      </c>
      <c r="E17" s="32"/>
      <c r="F17" s="32"/>
      <c r="G17" s="32"/>
      <c r="H17" s="32"/>
      <c r="I17" s="32"/>
      <c r="J17" s="32"/>
      <c r="K17" s="32"/>
    </row>
    <row r="18" spans="1:11" s="24" customFormat="1" ht="26.1" customHeight="1" x14ac:dyDescent="0.2">
      <c r="B18" s="58">
        <f>IF(B17*'Table E312_Constantes'!D7&gt;='Nouveau moteur'!B13*'Nouveau moteur'!B15,'Nouveau moteur'!B15*'Nouveau moteur'!B13,'Nouveau moteur'!B17*'Table E312_Constantes'!D7)</f>
        <v>0</v>
      </c>
      <c r="C18" s="37" t="s">
        <v>60</v>
      </c>
      <c r="D18" s="47" t="s">
        <v>42</v>
      </c>
      <c r="E18" s="32"/>
      <c r="F18" s="32"/>
      <c r="G18" s="32"/>
      <c r="H18" s="32"/>
      <c r="I18" s="32"/>
      <c r="J18" s="32"/>
      <c r="K18" s="32"/>
    </row>
    <row r="19" spans="1:11" s="22" customFormat="1" ht="26.1" customHeight="1" x14ac:dyDescent="0.2">
      <c r="B19" s="59">
        <v>0</v>
      </c>
      <c r="C19" s="49" t="s">
        <v>47</v>
      </c>
      <c r="D19" s="50" t="s">
        <v>52</v>
      </c>
      <c r="E19" s="32"/>
      <c r="F19" s="32"/>
      <c r="G19" s="32"/>
      <c r="H19" s="32"/>
      <c r="I19" s="32"/>
      <c r="J19" s="32"/>
      <c r="K19" s="32"/>
    </row>
    <row r="20" spans="1:11" s="22" customFormat="1" ht="26.1" customHeight="1" x14ac:dyDescent="0.2">
      <c r="B20" s="59">
        <v>0</v>
      </c>
      <c r="C20" s="49" t="s">
        <v>48</v>
      </c>
      <c r="D20" s="47" t="s">
        <v>53</v>
      </c>
      <c r="E20" s="32"/>
      <c r="F20" s="32"/>
      <c r="G20" s="32"/>
      <c r="H20" s="32"/>
      <c r="I20" s="32"/>
      <c r="J20" s="32"/>
      <c r="K20" s="32"/>
    </row>
    <row r="21" spans="1:11" s="22" customFormat="1" ht="26.1" customHeight="1" x14ac:dyDescent="0.2">
      <c r="B21" s="59">
        <v>0</v>
      </c>
      <c r="C21" s="49" t="s">
        <v>49</v>
      </c>
      <c r="D21" s="47" t="s">
        <v>54</v>
      </c>
      <c r="E21" s="32"/>
      <c r="F21" s="32"/>
      <c r="G21" s="32"/>
      <c r="H21" s="32"/>
      <c r="I21" s="32"/>
      <c r="J21" s="32"/>
      <c r="K21" s="32"/>
    </row>
    <row r="22" spans="1:11" s="22" customFormat="1" ht="26.1" customHeight="1" x14ac:dyDescent="0.2">
      <c r="B22" s="59">
        <v>0</v>
      </c>
      <c r="C22" s="49" t="s">
        <v>50</v>
      </c>
      <c r="D22" s="47" t="s">
        <v>55</v>
      </c>
      <c r="E22" s="32"/>
      <c r="F22" s="32"/>
      <c r="G22" s="32"/>
      <c r="H22" s="32"/>
      <c r="I22" s="32"/>
      <c r="J22" s="32"/>
      <c r="K22" s="32"/>
    </row>
    <row r="23" spans="1:11" s="24" customFormat="1" ht="26.1" customHeight="1" x14ac:dyDescent="0.2">
      <c r="B23" s="58">
        <f>IF(B22&gt;=('Table E312_Constantes'!D9*0.1),B19+B20+B21+B22,B19+B20+B21)</f>
        <v>0</v>
      </c>
      <c r="C23" s="54" t="s">
        <v>35</v>
      </c>
      <c r="D23" s="50" t="s">
        <v>36</v>
      </c>
      <c r="E23" s="32"/>
      <c r="F23" s="32"/>
      <c r="G23" s="32"/>
      <c r="H23" s="32"/>
      <c r="I23" s="32"/>
      <c r="J23" s="32"/>
      <c r="K23" s="32"/>
    </row>
    <row r="24" spans="1:11" s="24" customFormat="1" ht="26.1" customHeight="1" thickBot="1" x14ac:dyDescent="0.25">
      <c r="B24" s="56">
        <f>IF(B23&gt;'Table E312_Constantes'!D11*'Nouveau moteur'!B15,'Table E312_Constantes'!D11*'Nouveau moteur'!B15,'Nouveau moteur'!B23)</f>
        <v>0</v>
      </c>
      <c r="C24" s="51" t="s">
        <v>59</v>
      </c>
      <c r="D24" s="55" t="s">
        <v>43</v>
      </c>
      <c r="E24" s="32"/>
      <c r="F24" s="32"/>
      <c r="G24" s="32"/>
      <c r="H24" s="32"/>
      <c r="I24" s="32"/>
      <c r="J24" s="32"/>
      <c r="K24" s="32"/>
    </row>
    <row r="25" spans="1:11" ht="26.1" customHeight="1" thickBot="1" x14ac:dyDescent="0.25">
      <c r="A25" s="66"/>
      <c r="B25" s="65" t="s">
        <v>74</v>
      </c>
      <c r="E25" s="62"/>
      <c r="F25" s="62"/>
      <c r="G25" s="62"/>
      <c r="H25" s="62"/>
      <c r="I25" s="62"/>
      <c r="J25" s="62"/>
      <c r="K25" s="62"/>
    </row>
    <row r="26" spans="1:11" s="24" customFormat="1" ht="26.1" customHeight="1" x14ac:dyDescent="0.2">
      <c r="B26" s="60">
        <f>B15-B18-B24</f>
        <v>0</v>
      </c>
      <c r="C26" s="45" t="s">
        <v>51</v>
      </c>
      <c r="D26" s="46" t="s">
        <v>40</v>
      </c>
      <c r="E26" s="32"/>
      <c r="F26" s="32"/>
      <c r="G26" s="32"/>
      <c r="H26" s="32"/>
      <c r="I26" s="32"/>
      <c r="J26" s="32"/>
      <c r="K26" s="32"/>
    </row>
    <row r="27" spans="1:11" s="22" customFormat="1" ht="26.1" customHeight="1" x14ac:dyDescent="0.2">
      <c r="B27" s="59"/>
      <c r="C27" s="37" t="s">
        <v>56</v>
      </c>
      <c r="D27" s="47" t="s">
        <v>61</v>
      </c>
      <c r="E27" s="32"/>
      <c r="F27" s="32"/>
      <c r="G27" s="32"/>
      <c r="H27" s="32"/>
      <c r="I27" s="32"/>
      <c r="J27" s="32"/>
      <c r="K27" s="32"/>
    </row>
    <row r="28" spans="1:11" s="24" customFormat="1" ht="26.1" customHeight="1" thickBot="1" x14ac:dyDescent="0.25">
      <c r="B28" s="56">
        <f>IF(B27&gt;B26*0.8, B26*0.8,B27)</f>
        <v>0</v>
      </c>
      <c r="C28" s="51" t="s">
        <v>79</v>
      </c>
      <c r="D28" s="52" t="s">
        <v>44</v>
      </c>
      <c r="E28" s="32"/>
      <c r="F28" s="32"/>
      <c r="G28" s="32"/>
      <c r="H28" s="32"/>
      <c r="I28" s="32"/>
      <c r="J28" s="32"/>
      <c r="K28" s="32"/>
    </row>
    <row r="29" spans="1:11" s="32" customFormat="1" ht="26.1" customHeight="1" thickBot="1" x14ac:dyDescent="0.25">
      <c r="A29" s="36"/>
      <c r="B29" s="65" t="s">
        <v>75</v>
      </c>
      <c r="C29" s="74"/>
      <c r="D29" s="35"/>
    </row>
    <row r="30" spans="1:11" s="23" customFormat="1" ht="26.1" customHeight="1" thickBot="1" x14ac:dyDescent="0.25">
      <c r="B30" s="61">
        <f>B26-B28</f>
        <v>0</v>
      </c>
      <c r="C30" s="40" t="s">
        <v>39</v>
      </c>
      <c r="D30" s="41" t="s">
        <v>41</v>
      </c>
      <c r="E30" s="63"/>
      <c r="F30" s="63"/>
      <c r="G30" s="63"/>
      <c r="H30" s="63"/>
      <c r="I30" s="63"/>
      <c r="J30" s="63"/>
      <c r="K30" s="63"/>
    </row>
  </sheetData>
  <dataValidations count="1">
    <dataValidation showInputMessage="1" showErrorMessage="1" sqref="C12" xr:uid="{F93281D9-AF90-48BA-91C8-250454BA95F8}"/>
  </dataValidations>
  <pageMargins left="0.7" right="0.7" top="0.75" bottom="0.75" header="0.3" footer="0.3"/>
  <pageSetup paperSize="9" orientation="portrait" r:id="rId1"/>
  <headerFooter>
    <oddFooter>&amp;L&amp;1#&amp;"Calibri"&amp;10&amp;KA80000Interne</oddFooter>
  </headerFooter>
  <extLst>
    <ext xmlns:x14="http://schemas.microsoft.com/office/spreadsheetml/2009/9/main" uri="{CCE6A557-97BC-4b89-ADB6-D9C93CAAB3DF}">
      <x14:dataValidations xmlns:xm="http://schemas.microsoft.com/office/excel/2006/main" count="2">
        <x14:dataValidation type="custom" allowBlank="1" showInputMessage="1" showErrorMessage="1" error="La dépense saisie doit excéder 10% du traitement brut annuel minimum servi à un agent occupant à temps complet un emploi public apprécié au 31 décembre de l'année écoulée.  " xr:uid="{7F60FFA8-62C4-4829-90DC-CAAFB9566236}">
          <x14:formula1>
            <xm:f>0&gt;B22&gt;'Table E312_Constantes'!D9*'Table E312_Constantes'!D6</xm:f>
          </x14:formula1>
          <xm:sqref>B22</xm:sqref>
        </x14:dataValidation>
        <x14:dataValidation type="custom" allowBlank="1" showInputMessage="1" showErrorMessage="1" error="Vous n'êtes pas assujetti à la contribution. " xr:uid="{22770799-CB2D-49BC-A4D3-68CE2E696507}">
          <x14:formula1>
            <xm:f>0&gt;B4&gt;='Table E312_Constantes'!D3</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47E01-E4C2-422C-AA27-C1B7EA9DC3DF}">
  <sheetPr codeName="Feuil2"/>
  <dimension ref="A2:K30"/>
  <sheetViews>
    <sheetView showGridLines="0" zoomScale="90" zoomScaleNormal="90" workbookViewId="0">
      <selection activeCell="B15" sqref="B15"/>
    </sheetView>
  </sheetViews>
  <sheetFormatPr baseColWidth="10" defaultRowHeight="12.75" x14ac:dyDescent="0.2"/>
  <cols>
    <col min="1" max="1" width="5.7109375" customWidth="1"/>
    <col min="2" max="2" width="57.42578125" style="22" bestFit="1" customWidth="1"/>
    <col min="3" max="3" width="18.7109375" customWidth="1"/>
    <col min="4" max="4" width="159.5703125" customWidth="1"/>
  </cols>
  <sheetData>
    <row r="2" spans="1:11" ht="18" x14ac:dyDescent="0.25">
      <c r="B2" s="42" t="s">
        <v>77</v>
      </c>
      <c r="C2" s="20" t="s">
        <v>5</v>
      </c>
      <c r="D2" s="20" t="s">
        <v>37</v>
      </c>
      <c r="E2" s="62"/>
      <c r="F2" s="62"/>
      <c r="G2" s="62"/>
      <c r="H2" s="62"/>
      <c r="I2" s="62"/>
      <c r="J2" s="62"/>
      <c r="K2" s="62"/>
    </row>
    <row r="3" spans="1:11" s="25" customFormat="1" ht="26.1" customHeight="1" thickBot="1" x14ac:dyDescent="0.25">
      <c r="A3" s="64"/>
      <c r="B3" s="65" t="s">
        <v>62</v>
      </c>
      <c r="C3" s="64"/>
      <c r="D3" s="64"/>
    </row>
    <row r="4" spans="1:11" s="22" customFormat="1" ht="26.1" customHeight="1" x14ac:dyDescent="0.2">
      <c r="B4" s="77"/>
      <c r="C4" s="45" t="s">
        <v>21</v>
      </c>
      <c r="D4" s="46" t="s">
        <v>22</v>
      </c>
      <c r="E4" s="32"/>
      <c r="F4" s="32"/>
      <c r="G4" s="32"/>
      <c r="H4" s="32"/>
      <c r="I4" s="32"/>
      <c r="J4" s="32"/>
      <c r="K4" s="32"/>
    </row>
    <row r="5" spans="1:11" s="22" customFormat="1" ht="26.1" customHeight="1" x14ac:dyDescent="0.2">
      <c r="B5" s="71"/>
      <c r="C5" s="37" t="s">
        <v>19</v>
      </c>
      <c r="D5" s="47" t="s">
        <v>20</v>
      </c>
      <c r="E5" s="32"/>
      <c r="F5" s="32"/>
      <c r="G5" s="32"/>
      <c r="H5" s="32"/>
      <c r="I5" s="32"/>
      <c r="J5" s="32"/>
      <c r="K5" s="32"/>
    </row>
    <row r="6" spans="1:11" s="24" customFormat="1" ht="26.1" customHeight="1" x14ac:dyDescent="0.2">
      <c r="B6" s="69">
        <f>IF(B4&gt;=20,ROUNDDOWN(B5*'Table E312_Constantes'!D8,0),0)</f>
        <v>0</v>
      </c>
      <c r="C6" s="37" t="s">
        <v>23</v>
      </c>
      <c r="D6" s="47" t="s">
        <v>24</v>
      </c>
      <c r="E6" s="32"/>
      <c r="F6" s="32"/>
      <c r="G6" s="32"/>
      <c r="H6" s="32"/>
      <c r="I6" s="32"/>
      <c r="J6" s="32"/>
      <c r="K6" s="32"/>
    </row>
    <row r="7" spans="1:11" s="22" customFormat="1" ht="26.1" customHeight="1" x14ac:dyDescent="0.2">
      <c r="B7" s="38"/>
      <c r="C7" s="37" t="s">
        <v>27</v>
      </c>
      <c r="D7" s="47" t="s">
        <v>28</v>
      </c>
      <c r="E7" s="32"/>
      <c r="F7" s="32"/>
      <c r="G7" s="32"/>
      <c r="H7" s="32"/>
      <c r="I7" s="32"/>
      <c r="J7" s="32"/>
      <c r="K7" s="32"/>
    </row>
    <row r="8" spans="1:11" s="22" customFormat="1" ht="26.1" customHeight="1" x14ac:dyDescent="0.2">
      <c r="B8" s="38"/>
      <c r="C8" s="48" t="s">
        <v>29</v>
      </c>
      <c r="D8" s="47" t="s">
        <v>57</v>
      </c>
      <c r="E8" s="32"/>
      <c r="F8" s="32"/>
      <c r="G8" s="32"/>
      <c r="H8" s="32"/>
      <c r="I8" s="32"/>
      <c r="J8" s="32"/>
      <c r="K8" s="32"/>
    </row>
    <row r="9" spans="1:11" s="22" customFormat="1" ht="26.1" customHeight="1" x14ac:dyDescent="0.2">
      <c r="B9" s="38"/>
      <c r="C9" s="75" t="s">
        <v>30</v>
      </c>
      <c r="D9" s="47" t="s">
        <v>58</v>
      </c>
      <c r="E9" s="32"/>
      <c r="F9" s="32"/>
      <c r="G9" s="32"/>
      <c r="H9" s="32"/>
      <c r="I9" s="32"/>
      <c r="J9" s="32"/>
      <c r="K9" s="32"/>
    </row>
    <row r="10" spans="1:11" s="24" customFormat="1" ht="26.1" customHeight="1" x14ac:dyDescent="0.2">
      <c r="B10" s="70">
        <f>B7+B8*('Table E312_Constantes'!D10)+B9*('Table E312_Constantes'!D10)</f>
        <v>0</v>
      </c>
      <c r="C10" s="75" t="s">
        <v>25</v>
      </c>
      <c r="D10" s="47" t="s">
        <v>26</v>
      </c>
      <c r="E10" s="32"/>
      <c r="F10" s="32"/>
      <c r="G10" s="32"/>
      <c r="H10" s="32"/>
      <c r="I10" s="32"/>
      <c r="J10" s="32"/>
      <c r="K10" s="32"/>
    </row>
    <row r="11" spans="1:11" s="24" customFormat="1" ht="26.1" customHeight="1" thickBot="1" x14ac:dyDescent="0.25">
      <c r="B11" s="53" t="str">
        <f>IF(B5&gt;0,B7/B5,"")</f>
        <v/>
      </c>
      <c r="C11" s="51" t="s">
        <v>31</v>
      </c>
      <c r="D11" s="52" t="s">
        <v>32</v>
      </c>
      <c r="E11" s="32"/>
      <c r="F11" s="32"/>
      <c r="G11" s="32"/>
      <c r="H11" s="32"/>
      <c r="I11" s="32"/>
      <c r="J11" s="32"/>
      <c r="K11" s="32"/>
    </row>
    <row r="12" spans="1:11" ht="26.1" customHeight="1" thickBot="1" x14ac:dyDescent="0.25">
      <c r="A12" s="66"/>
      <c r="B12" s="65" t="s">
        <v>72</v>
      </c>
      <c r="C12" s="22"/>
      <c r="E12" s="62"/>
      <c r="F12" s="62"/>
      <c r="G12" s="62"/>
      <c r="H12" s="62"/>
      <c r="I12" s="62"/>
      <c r="J12" s="62"/>
      <c r="K12" s="62"/>
    </row>
    <row r="13" spans="1:11" s="24" customFormat="1" ht="26.1" customHeight="1" x14ac:dyDescent="0.2">
      <c r="B13" s="43">
        <f>IF(Mayotte!B11&lt;E332_coef_plafonnement_dépense!B5,E332_coef_plafonnement_dépense!C5,IF(Mayotte!B11&lt;E332_coef_plafonnement_dépense!B6,E332_coef_plafonnement_dépense!C6,1))</f>
        <v>1</v>
      </c>
      <c r="C13" s="68" t="s">
        <v>69</v>
      </c>
      <c r="D13" s="46" t="s">
        <v>70</v>
      </c>
      <c r="E13" s="32"/>
      <c r="F13" s="32"/>
      <c r="G13" s="32"/>
      <c r="H13" s="32"/>
      <c r="I13" s="32"/>
      <c r="J13" s="32"/>
      <c r="K13" s="32"/>
    </row>
    <row r="14" spans="1:11" s="24" customFormat="1" ht="26.1" customHeight="1" x14ac:dyDescent="0.2">
      <c r="B14" s="44">
        <f>IF(AND(E313_Cot_Tranche_Effectif!B8&lt;=Mayotte!B5,E313_Cot_Tranche_Effectif!C8&gt;=Mayotte!B5),E313_Cot_Tranche_Effectif!E8,IF(AND(E313_Cot_Tranche_Effectif!B9&lt;=Mayotte!B5,E313_Cot_Tranche_Effectif!C9&gt;=Mayotte!B5),E313_Cot_Tranche_Effectif!E9,IF(AND(E313_Cot_Tranche_Effectif!B10&lt;=Mayotte!B5,E313_Cot_Tranche_Effectif!C10&gt;=Mayotte!B5),E313_Cot_Tranche_Effectif!E10,E313_Cot_Tranche_Effectif!E10)))</f>
        <v>600</v>
      </c>
      <c r="C14" s="37" t="s">
        <v>38</v>
      </c>
      <c r="D14" s="47" t="s">
        <v>67</v>
      </c>
      <c r="E14" s="32"/>
      <c r="F14" s="32"/>
      <c r="G14" s="32"/>
      <c r="H14" s="32"/>
      <c r="I14" s="32"/>
      <c r="J14" s="32"/>
      <c r="K14" s="32"/>
    </row>
    <row r="15" spans="1:11" s="24" customFormat="1" ht="26.1" customHeight="1" thickBot="1" x14ac:dyDescent="0.25">
      <c r="B15" s="56">
        <f>IF(B6&gt;B10,(B6-B10)*Mayotte!B14*'Table E312_Constantes'!D5,0)</f>
        <v>0</v>
      </c>
      <c r="C15" s="51" t="s">
        <v>81</v>
      </c>
      <c r="D15" s="52" t="s">
        <v>68</v>
      </c>
      <c r="E15" s="32"/>
      <c r="F15" s="32"/>
      <c r="G15" s="32"/>
      <c r="H15" s="32"/>
      <c r="I15" s="32"/>
      <c r="J15" s="32"/>
      <c r="K15" s="32"/>
    </row>
    <row r="16" spans="1:11" s="32" customFormat="1" ht="26.1" customHeight="1" thickBot="1" x14ac:dyDescent="0.25">
      <c r="A16" s="36"/>
      <c r="B16" s="65" t="s">
        <v>73</v>
      </c>
      <c r="C16" s="67"/>
      <c r="D16" s="39"/>
    </row>
    <row r="17" spans="1:11" s="22" customFormat="1" ht="26.1" customHeight="1" x14ac:dyDescent="0.2">
      <c r="B17" s="57">
        <v>0</v>
      </c>
      <c r="C17" s="76" t="s">
        <v>33</v>
      </c>
      <c r="D17" s="46" t="s">
        <v>34</v>
      </c>
      <c r="E17" s="32"/>
      <c r="F17" s="32"/>
      <c r="G17" s="32"/>
      <c r="H17" s="32"/>
      <c r="I17" s="32"/>
      <c r="J17" s="32"/>
      <c r="K17" s="32"/>
    </row>
    <row r="18" spans="1:11" s="24" customFormat="1" ht="26.1" customHeight="1" x14ac:dyDescent="0.2">
      <c r="B18" s="58">
        <f>IF(B17*'Table E312_Constantes'!D7&gt;=Mayotte!B13*Mayotte!B15,Mayotte!B15*Mayotte!B13,Mayotte!B17*'Table E312_Constantes'!D7)</f>
        <v>0</v>
      </c>
      <c r="C18" s="37" t="s">
        <v>60</v>
      </c>
      <c r="D18" s="47" t="s">
        <v>42</v>
      </c>
      <c r="E18" s="32"/>
      <c r="F18" s="32"/>
      <c r="G18" s="32"/>
      <c r="H18" s="32"/>
      <c r="I18" s="32"/>
      <c r="J18" s="32"/>
      <c r="K18" s="32"/>
    </row>
    <row r="19" spans="1:11" s="22" customFormat="1" ht="26.1" customHeight="1" x14ac:dyDescent="0.2">
      <c r="B19" s="59">
        <v>0</v>
      </c>
      <c r="C19" s="49" t="s">
        <v>47</v>
      </c>
      <c r="D19" s="50" t="s">
        <v>52</v>
      </c>
      <c r="E19" s="32"/>
      <c r="F19" s="32"/>
      <c r="G19" s="32"/>
      <c r="H19" s="32"/>
      <c r="I19" s="32"/>
      <c r="J19" s="32"/>
      <c r="K19" s="32"/>
    </row>
    <row r="20" spans="1:11" s="22" customFormat="1" ht="26.1" customHeight="1" x14ac:dyDescent="0.2">
      <c r="B20" s="59">
        <v>0</v>
      </c>
      <c r="C20" s="49" t="s">
        <v>48</v>
      </c>
      <c r="D20" s="47" t="s">
        <v>53</v>
      </c>
      <c r="E20" s="32"/>
      <c r="F20" s="32"/>
      <c r="G20" s="32"/>
      <c r="H20" s="32"/>
      <c r="I20" s="32"/>
      <c r="J20" s="32"/>
      <c r="K20" s="32"/>
    </row>
    <row r="21" spans="1:11" s="22" customFormat="1" ht="26.1" customHeight="1" x14ac:dyDescent="0.2">
      <c r="B21" s="59">
        <v>0</v>
      </c>
      <c r="C21" s="49" t="s">
        <v>49</v>
      </c>
      <c r="D21" s="47" t="s">
        <v>54</v>
      </c>
      <c r="E21" s="32"/>
      <c r="F21" s="32"/>
      <c r="G21" s="32"/>
      <c r="H21" s="32"/>
      <c r="I21" s="32"/>
      <c r="J21" s="32"/>
      <c r="K21" s="32"/>
    </row>
    <row r="22" spans="1:11" s="22" customFormat="1" ht="26.1" customHeight="1" x14ac:dyDescent="0.2">
      <c r="B22" s="59">
        <v>0</v>
      </c>
      <c r="C22" s="49" t="s">
        <v>50</v>
      </c>
      <c r="D22" s="47" t="s">
        <v>55</v>
      </c>
      <c r="E22" s="32"/>
      <c r="F22" s="32"/>
      <c r="G22" s="32"/>
      <c r="H22" s="32"/>
      <c r="I22" s="32"/>
      <c r="J22" s="32"/>
      <c r="K22" s="32"/>
    </row>
    <row r="23" spans="1:11" s="24" customFormat="1" ht="26.1" customHeight="1" x14ac:dyDescent="0.2">
      <c r="B23" s="58">
        <f>IF(B22&gt;=('Table E312_Constantes'!D9*0.1),B19+B20+B21+B22,B19+B20+B21)</f>
        <v>0</v>
      </c>
      <c r="C23" s="54" t="s">
        <v>35</v>
      </c>
      <c r="D23" s="50" t="s">
        <v>36</v>
      </c>
      <c r="E23" s="32"/>
      <c r="F23" s="32"/>
      <c r="G23" s="32"/>
      <c r="H23" s="32"/>
      <c r="I23" s="32"/>
      <c r="J23" s="32"/>
      <c r="K23" s="32"/>
    </row>
    <row r="24" spans="1:11" s="24" customFormat="1" ht="26.1" customHeight="1" thickBot="1" x14ac:dyDescent="0.25">
      <c r="B24" s="56">
        <f>IF(B23&gt;'Table E312_Constantes'!D11*Mayotte!B15,'Table E312_Constantes'!D11*Mayotte!B15,Mayotte!B23)</f>
        <v>0</v>
      </c>
      <c r="C24" s="51" t="s">
        <v>59</v>
      </c>
      <c r="D24" s="55" t="s">
        <v>43</v>
      </c>
      <c r="E24" s="32"/>
      <c r="F24" s="32"/>
      <c r="G24" s="32"/>
      <c r="H24" s="32"/>
      <c r="I24" s="32"/>
      <c r="J24" s="32"/>
      <c r="K24" s="32"/>
    </row>
    <row r="25" spans="1:11" ht="26.1" customHeight="1" thickBot="1" x14ac:dyDescent="0.25">
      <c r="A25" s="66"/>
      <c r="B25" s="65" t="s">
        <v>74</v>
      </c>
      <c r="E25" s="62"/>
      <c r="F25" s="62"/>
      <c r="G25" s="62"/>
      <c r="H25" s="62"/>
      <c r="I25" s="62"/>
      <c r="J25" s="62"/>
      <c r="K25" s="62"/>
    </row>
    <row r="26" spans="1:11" s="24" customFormat="1" ht="26.1" customHeight="1" x14ac:dyDescent="0.2">
      <c r="B26" s="60">
        <f>B15-B18-B24</f>
        <v>0</v>
      </c>
      <c r="C26" s="45" t="s">
        <v>51</v>
      </c>
      <c r="D26" s="46" t="s">
        <v>40</v>
      </c>
      <c r="E26" s="32"/>
      <c r="F26" s="32"/>
      <c r="G26" s="32"/>
      <c r="H26" s="32"/>
      <c r="I26" s="32"/>
      <c r="J26" s="32"/>
      <c r="K26" s="32"/>
    </row>
    <row r="27" spans="1:11" s="22" customFormat="1" ht="26.1" customHeight="1" x14ac:dyDescent="0.2">
      <c r="B27" s="59"/>
      <c r="C27" s="37" t="s">
        <v>56</v>
      </c>
      <c r="D27" s="47" t="s">
        <v>61</v>
      </c>
      <c r="E27" s="32"/>
      <c r="F27" s="32"/>
      <c r="G27" s="32"/>
      <c r="H27" s="32"/>
      <c r="I27" s="32"/>
      <c r="J27" s="32"/>
      <c r="K27" s="32"/>
    </row>
    <row r="28" spans="1:11" s="24" customFormat="1" ht="26.1" customHeight="1" thickBot="1" x14ac:dyDescent="0.25">
      <c r="B28" s="56">
        <f>IF(B27&gt;B26*0.8, B26*0.8,B27)</f>
        <v>0</v>
      </c>
      <c r="C28" s="51" t="s">
        <v>79</v>
      </c>
      <c r="D28" s="52" t="s">
        <v>44</v>
      </c>
      <c r="E28" s="32"/>
      <c r="F28" s="32"/>
      <c r="G28" s="32"/>
      <c r="H28" s="32"/>
      <c r="I28" s="32"/>
      <c r="J28" s="32"/>
      <c r="K28" s="32"/>
    </row>
    <row r="29" spans="1:11" s="32" customFormat="1" ht="26.1" customHeight="1" thickBot="1" x14ac:dyDescent="0.25">
      <c r="A29" s="36"/>
      <c r="B29" s="65" t="s">
        <v>75</v>
      </c>
      <c r="C29" s="74"/>
      <c r="D29" s="35"/>
    </row>
    <row r="30" spans="1:11" s="23" customFormat="1" ht="26.1" customHeight="1" thickBot="1" x14ac:dyDescent="0.25">
      <c r="B30" s="61">
        <f>B26-B28</f>
        <v>0</v>
      </c>
      <c r="C30" s="40" t="s">
        <v>39</v>
      </c>
      <c r="D30" s="41" t="s">
        <v>41</v>
      </c>
      <c r="E30" s="63"/>
      <c r="F30" s="63"/>
      <c r="G30" s="63"/>
      <c r="H30" s="63"/>
      <c r="I30" s="63"/>
      <c r="J30" s="63"/>
      <c r="K30" s="63"/>
    </row>
  </sheetData>
  <dataValidations count="1">
    <dataValidation showInputMessage="1" showErrorMessage="1" sqref="C12" xr:uid="{0CF96422-83D7-4D30-8428-574D189E4FF7}"/>
  </dataValidations>
  <pageMargins left="0.7" right="0.7" top="0.75" bottom="0.75" header="0.3" footer="0.3"/>
  <pageSetup paperSize="9" orientation="portrait" r:id="rId1"/>
  <headerFooter>
    <oddFooter>&amp;L&amp;1#&amp;"Calibri"&amp;10&amp;KA80000Interne</oddFooter>
  </headerFooter>
  <extLst>
    <ext xmlns:x14="http://schemas.microsoft.com/office/spreadsheetml/2009/9/main" uri="{CCE6A557-97BC-4b89-ADB6-D9C93CAAB3DF}">
      <x14:dataValidations xmlns:xm="http://schemas.microsoft.com/office/excel/2006/main" count="2">
        <x14:dataValidation type="custom" allowBlank="1" showInputMessage="1" showErrorMessage="1" error="Vous n'êtes pas assujetti à la contribution. " xr:uid="{E244A0AA-5937-483A-8AD2-1D394CC78939}">
          <x14:formula1>
            <xm:f>0&gt;B4&gt;='Table E312_Constantes'!D3</xm:f>
          </x14:formula1>
          <xm:sqref>B4</xm:sqref>
        </x14:dataValidation>
        <x14:dataValidation type="custom" allowBlank="1" showInputMessage="1" showErrorMessage="1" error="La dépense saisie doit excéder 10% du traitement brut annuel minimum servi à un agent occupant à temps complet un emploi public apprécié au 31 décembre de l'année écoulée.  " xr:uid="{44DB668D-848E-414A-8D4D-5D6817A1AF9E}">
          <x14:formula1>
            <xm:f>0&gt;B22&gt;'Table E312_Constantes'!D9*'Table E312_Constantes'!D6</xm:f>
          </x14:formula1>
          <xm:sqref>B22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pageSetUpPr fitToPage="1"/>
  </sheetPr>
  <dimension ref="B1:F12"/>
  <sheetViews>
    <sheetView showGridLines="0" tabSelected="1" workbookViewId="0">
      <selection activeCell="D10" sqref="D10"/>
    </sheetView>
  </sheetViews>
  <sheetFormatPr baseColWidth="10" defaultColWidth="21" defaultRowHeight="15" x14ac:dyDescent="0.25"/>
  <cols>
    <col min="1" max="1" width="8.28515625" style="1" customWidth="1"/>
    <col min="2" max="2" width="28" style="1" customWidth="1"/>
    <col min="3" max="3" width="11.85546875" style="1" customWidth="1"/>
    <col min="4" max="4" width="12.28515625" style="1" customWidth="1"/>
    <col min="5" max="5" width="64.85546875" style="1" bestFit="1" customWidth="1"/>
    <col min="6" max="16384" width="21" style="1"/>
  </cols>
  <sheetData>
    <row r="1" spans="2:6" ht="15.75" thickBot="1" x14ac:dyDescent="0.3"/>
    <row r="2" spans="2:6" ht="15.75" thickBot="1" x14ac:dyDescent="0.3">
      <c r="B2" s="2" t="s">
        <v>5</v>
      </c>
      <c r="C2" s="2" t="s">
        <v>3</v>
      </c>
      <c r="D2" s="2" t="s">
        <v>0</v>
      </c>
      <c r="E2" s="8" t="s">
        <v>14</v>
      </c>
    </row>
    <row r="3" spans="2:6" ht="27" thickBot="1" x14ac:dyDescent="0.3">
      <c r="B3" s="11" t="s">
        <v>6</v>
      </c>
      <c r="C3" s="14" t="s">
        <v>17</v>
      </c>
      <c r="D3" s="78">
        <v>20</v>
      </c>
      <c r="E3" s="9" t="s">
        <v>15</v>
      </c>
    </row>
    <row r="4" spans="2:6" ht="27" thickBot="1" x14ac:dyDescent="0.3">
      <c r="B4" s="11" t="s">
        <v>7</v>
      </c>
      <c r="C4" s="14" t="s">
        <v>17</v>
      </c>
      <c r="D4" s="79">
        <v>11.88</v>
      </c>
      <c r="E4" s="10" t="s">
        <v>80</v>
      </c>
    </row>
    <row r="5" spans="2:6" ht="27" thickBot="1" x14ac:dyDescent="0.3">
      <c r="B5" s="11" t="s">
        <v>84</v>
      </c>
      <c r="C5" s="14" t="s">
        <v>17</v>
      </c>
      <c r="D5" s="79">
        <v>8.98</v>
      </c>
      <c r="E5" s="10" t="s">
        <v>80</v>
      </c>
    </row>
    <row r="6" spans="2:6" ht="27" thickBot="1" x14ac:dyDescent="0.3">
      <c r="B6" s="11" t="s">
        <v>8</v>
      </c>
      <c r="C6" s="14" t="s">
        <v>17</v>
      </c>
      <c r="D6" s="80">
        <v>0.1</v>
      </c>
      <c r="E6" s="9" t="s">
        <v>15</v>
      </c>
    </row>
    <row r="7" spans="2:6" ht="27" thickBot="1" x14ac:dyDescent="0.3">
      <c r="B7" s="28" t="s">
        <v>76</v>
      </c>
      <c r="C7" s="14" t="s">
        <v>17</v>
      </c>
      <c r="D7" s="80">
        <v>1</v>
      </c>
      <c r="E7" s="9" t="s">
        <v>66</v>
      </c>
    </row>
    <row r="8" spans="2:6" ht="27" thickBot="1" x14ac:dyDescent="0.3">
      <c r="B8" s="12" t="s">
        <v>9</v>
      </c>
      <c r="C8" s="14" t="s">
        <v>17</v>
      </c>
      <c r="D8" s="80">
        <v>0.06</v>
      </c>
      <c r="E8" s="9" t="s">
        <v>15</v>
      </c>
    </row>
    <row r="9" spans="2:6" ht="27" thickBot="1" x14ac:dyDescent="0.3">
      <c r="B9" s="11" t="s">
        <v>10</v>
      </c>
      <c r="C9" s="14" t="s">
        <v>17</v>
      </c>
      <c r="D9" s="79">
        <f>21619.2</f>
        <v>21619.200000000001</v>
      </c>
      <c r="E9" s="10" t="s">
        <v>80</v>
      </c>
      <c r="F9" s="73"/>
    </row>
    <row r="10" spans="2:6" ht="26.25" thickBot="1" x14ac:dyDescent="0.3">
      <c r="B10" s="27" t="s">
        <v>78</v>
      </c>
      <c r="C10" s="30" t="s">
        <v>17</v>
      </c>
      <c r="D10" s="72">
        <v>0.5</v>
      </c>
      <c r="E10" s="9" t="s">
        <v>63</v>
      </c>
    </row>
    <row r="11" spans="2:6" ht="27" customHeight="1" thickBot="1" x14ac:dyDescent="0.3">
      <c r="B11" s="31" t="s">
        <v>64</v>
      </c>
      <c r="C11" s="26" t="s">
        <v>17</v>
      </c>
      <c r="D11" s="81">
        <v>0.1</v>
      </c>
      <c r="E11" s="9" t="s">
        <v>66</v>
      </c>
    </row>
    <row r="12" spans="2:6" ht="30.75" thickBot="1" x14ac:dyDescent="0.3">
      <c r="B12" s="31" t="s">
        <v>65</v>
      </c>
      <c r="C12" s="26" t="s">
        <v>17</v>
      </c>
      <c r="D12" s="82">
        <v>0.8</v>
      </c>
      <c r="E12" s="29" t="s">
        <v>83</v>
      </c>
    </row>
  </sheetData>
  <pageMargins left="0.7" right="0.7" top="0.75" bottom="0.75" header="0.3" footer="0.3"/>
  <pageSetup paperSize="9" orientation="landscape" r:id="rId1"/>
  <headerFooter>
    <oddFooter>&amp;L&amp;1#&amp;"Calibri"&amp;10&amp;KA80000Interne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F14"/>
  <sheetViews>
    <sheetView showGridLines="0" workbookViewId="0">
      <selection activeCell="F15" sqref="F15"/>
    </sheetView>
  </sheetViews>
  <sheetFormatPr baseColWidth="10" defaultColWidth="11.42578125" defaultRowHeight="15" x14ac:dyDescent="0.25"/>
  <cols>
    <col min="1" max="1" width="11.42578125" style="1"/>
    <col min="2" max="2" width="11.28515625" style="1" customWidth="1"/>
    <col min="3" max="3" width="11.5703125" style="1" customWidth="1"/>
    <col min="4" max="4" width="16.28515625" style="1" customWidth="1"/>
    <col min="5" max="5" width="11.42578125" style="1"/>
    <col min="6" max="6" width="29.42578125" style="1" customWidth="1"/>
    <col min="7" max="16384" width="11.42578125" style="1"/>
  </cols>
  <sheetData>
    <row r="1" spans="1:6" ht="21.75" customHeight="1" x14ac:dyDescent="0.25">
      <c r="A1" s="6" t="s">
        <v>13</v>
      </c>
    </row>
    <row r="2" spans="1:6" ht="24.75" customHeight="1" x14ac:dyDescent="0.25">
      <c r="A2" s="7" t="s">
        <v>12</v>
      </c>
    </row>
    <row r="3" spans="1:6" ht="15.75" x14ac:dyDescent="0.25">
      <c r="A3" s="7" t="s">
        <v>11</v>
      </c>
    </row>
    <row r="5" spans="1:6" s="3" customFormat="1" ht="21.75" customHeight="1" x14ac:dyDescent="0.25">
      <c r="A5" s="1"/>
      <c r="B5" s="16" t="s">
        <v>18</v>
      </c>
    </row>
    <row r="6" spans="1:6" ht="31.5" customHeight="1" thickBot="1" x14ac:dyDescent="0.3">
      <c r="A6" s="3"/>
    </row>
    <row r="7" spans="1:6" ht="31.5" customHeight="1" thickBot="1" x14ac:dyDescent="0.3">
      <c r="B7" s="2" t="s">
        <v>1</v>
      </c>
      <c r="C7" s="2" t="s">
        <v>2</v>
      </c>
      <c r="D7" s="2" t="s">
        <v>3</v>
      </c>
      <c r="E7" s="2" t="s">
        <v>4</v>
      </c>
      <c r="F7" s="3"/>
    </row>
    <row r="8" spans="1:6" ht="31.5" customHeight="1" thickBot="1" x14ac:dyDescent="0.3">
      <c r="B8" s="4">
        <v>20</v>
      </c>
      <c r="C8" s="4">
        <v>249</v>
      </c>
      <c r="D8" s="4" t="s">
        <v>16</v>
      </c>
      <c r="E8" s="15">
        <v>400</v>
      </c>
      <c r="F8" s="13" t="s">
        <v>82</v>
      </c>
    </row>
    <row r="9" spans="1:6" ht="26.25" thickBot="1" x14ac:dyDescent="0.3">
      <c r="B9" s="4">
        <v>250</v>
      </c>
      <c r="C9" s="4">
        <v>749</v>
      </c>
      <c r="D9" s="4" t="s">
        <v>16</v>
      </c>
      <c r="E9" s="15">
        <v>500</v>
      </c>
      <c r="F9" s="13" t="s">
        <v>82</v>
      </c>
    </row>
    <row r="10" spans="1:6" ht="26.25" thickBot="1" x14ac:dyDescent="0.3">
      <c r="B10" s="4">
        <v>750</v>
      </c>
      <c r="C10" s="5">
        <v>9999</v>
      </c>
      <c r="D10" s="4" t="s">
        <v>16</v>
      </c>
      <c r="E10" s="15">
        <v>600</v>
      </c>
      <c r="F10" s="13" t="s">
        <v>82</v>
      </c>
    </row>
    <row r="14" spans="1:6" x14ac:dyDescent="0.25">
      <c r="D14" s="17"/>
    </row>
  </sheetData>
  <pageMargins left="0.7" right="0.7" top="0.75" bottom="0.75" header="0.3" footer="0.3"/>
  <pageSetup paperSize="9" orientation="portrait" r:id="rId1"/>
  <headerFooter>
    <oddFooter>&amp;L&amp;1#&amp;"Calibri"&amp;10&amp;KA80000Interne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B7153-20DE-4740-83C2-968B784534B5}">
  <sheetPr codeName="Feuil5"/>
  <dimension ref="A1:C6"/>
  <sheetViews>
    <sheetView showGridLines="0" workbookViewId="0">
      <selection activeCell="B5" sqref="B5"/>
    </sheetView>
  </sheetViews>
  <sheetFormatPr baseColWidth="10" defaultRowHeight="12.75" x14ac:dyDescent="0.2"/>
  <cols>
    <col min="2" max="2" width="23.42578125" customWidth="1"/>
    <col min="3" max="3" width="21.42578125" customWidth="1"/>
  </cols>
  <sheetData>
    <row r="1" spans="1:3" ht="24" customHeight="1" x14ac:dyDescent="0.2">
      <c r="A1" s="21" t="s">
        <v>45</v>
      </c>
    </row>
    <row r="2" spans="1:3" ht="24" customHeight="1" x14ac:dyDescent="0.2">
      <c r="A2" t="s">
        <v>46</v>
      </c>
    </row>
    <row r="3" spans="1:3" ht="13.5" thickBot="1" x14ac:dyDescent="0.25"/>
    <row r="4" spans="1:3" ht="15.75" thickBot="1" x14ac:dyDescent="0.25">
      <c r="B4" s="8" t="s">
        <v>71</v>
      </c>
      <c r="C4" s="8" t="s">
        <v>69</v>
      </c>
    </row>
    <row r="5" spans="1:3" ht="15" x14ac:dyDescent="0.2">
      <c r="B5" s="18">
        <v>0.03</v>
      </c>
      <c r="C5" s="19">
        <v>0.5</v>
      </c>
    </row>
    <row r="6" spans="1:3" ht="15.75" thickBot="1" x14ac:dyDescent="0.25">
      <c r="B6" s="33">
        <v>0.06</v>
      </c>
      <c r="C6" s="34">
        <v>0.75</v>
      </c>
    </row>
  </sheetData>
  <pageMargins left="0.7" right="0.7" top="0.75" bottom="0.75" header="0.3" footer="0.3"/>
  <pageSetup paperSize="9" orientation="portrait" r:id="rId1"/>
  <headerFooter>
    <oddFooter>&amp;L&amp;1#&amp;"Calibri"&amp;10&amp;KA80000Interne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D45D6-48E2-4E76-8B40-E24695863C97}">
  <sheetPr codeName="Feuil6"/>
  <dimension ref="A1"/>
  <sheetViews>
    <sheetView workbookViewId="0">
      <selection activeCell="F16" sqref="F16"/>
    </sheetView>
  </sheetViews>
  <sheetFormatPr baseColWidth="10" defaultRowHeight="12.75" x14ac:dyDescent="0.2"/>
  <sheetData/>
  <pageMargins left="0.7" right="0.7" top="0.75" bottom="0.75" header="0.3" footer="0.3"/>
  <pageSetup paperSize="9" orientation="portrait" r:id="rId1"/>
  <headerFooter>
    <oddFooter>&amp;L&amp;1#&amp;"Calibri"&amp;10&amp;KA80000Interne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Feuilles de calcul</vt:lpstr>
      </vt:variant>
      <vt:variant>
        <vt:i4>6</vt:i4>
      </vt:variant>
    </vt:vector>
  </HeadingPairs>
  <TitlesOfParts>
    <vt:vector size="6" baseType="lpstr">
      <vt:lpstr>Nouveau moteur</vt:lpstr>
      <vt:lpstr>Mayotte</vt:lpstr>
      <vt:lpstr>Table E312_Constantes</vt:lpstr>
      <vt:lpstr>E313_Cot_Tranche_Effectif</vt:lpstr>
      <vt:lpstr>E332_coef_plafonnement_dépense</vt:lpstr>
      <vt:lpstr>E333_INFO_BULLES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Ciaravino, Hubert</dc:creator>
  <cp:lastModifiedBy>Fouache, Christophe</cp:lastModifiedBy>
  <cp:lastPrinted>2019-01-03T10:38:24Z</cp:lastPrinted>
  <dcterms:created xsi:type="dcterms:W3CDTF">2017-12-08T14:41:48Z</dcterms:created>
  <dcterms:modified xsi:type="dcterms:W3CDTF">2026-02-23T12:27:08Z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387ec98-8aff-418c-9455-dc857e1ea7dc_Enabled">
    <vt:lpwstr>true</vt:lpwstr>
  </property>
  <property fmtid="{D5CDD505-2E9C-101B-9397-08002B2CF9AE}" pid="3" name="MSIP_Label_1387ec98-8aff-418c-9455-dc857e1ea7dc_SetDate">
    <vt:lpwstr>2022-02-28T15:31:55Z</vt:lpwstr>
  </property>
  <property fmtid="{D5CDD505-2E9C-101B-9397-08002B2CF9AE}" pid="4" name="MSIP_Label_1387ec98-8aff-418c-9455-dc857e1ea7dc_Method">
    <vt:lpwstr>Standard</vt:lpwstr>
  </property>
  <property fmtid="{D5CDD505-2E9C-101B-9397-08002B2CF9AE}" pid="5" name="MSIP_Label_1387ec98-8aff-418c-9455-dc857e1ea7dc_Name">
    <vt:lpwstr>1387ec98-8aff-418c-9455-dc857e1ea7dc</vt:lpwstr>
  </property>
  <property fmtid="{D5CDD505-2E9C-101B-9397-08002B2CF9AE}" pid="6" name="MSIP_Label_1387ec98-8aff-418c-9455-dc857e1ea7dc_SiteId">
    <vt:lpwstr>6eab6365-8194-49c6-a4d0-e2d1a0fbeb74</vt:lpwstr>
  </property>
  <property fmtid="{D5CDD505-2E9C-101B-9397-08002B2CF9AE}" pid="7" name="MSIP_Label_1387ec98-8aff-418c-9455-dc857e1ea7dc_ActionId">
    <vt:lpwstr>714dad4a-d6c0-47b7-8fb8-0523dda130ae</vt:lpwstr>
  </property>
  <property fmtid="{D5CDD505-2E9C-101B-9397-08002B2CF9AE}" pid="8" name="MSIP_Label_1387ec98-8aff-418c-9455-dc857e1ea7dc_ContentBits">
    <vt:lpwstr>2</vt:lpwstr>
  </property>
</Properties>
</file>